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mmodeck.sharepoint.com/sites/ImmodeckDaten/Freigegebene Dokumente/50_Freigegeber Ordner Projekte/0001_Alserbach 25_Vergabe/250514_Vergabe/08_Mietenaufstellung und Zahlungsmodalitäten/"/>
    </mc:Choice>
  </mc:AlternateContent>
  <xr:revisionPtr revIDLastSave="1" documentId="8_{FB9B78B9-27FC-4085-9207-97EEB2106880}" xr6:coauthVersionLast="47" xr6:coauthVersionMax="47" xr10:uidLastSave="{CEA557E1-A9B0-408C-8E84-529F23C05612}"/>
  <bookViews>
    <workbookView xWindow="40095" yWindow="5940" windowWidth="32670" windowHeight="15345" xr2:uid="{00000000-000D-0000-FFFF-FFFF00000000}"/>
  </bookViews>
  <sheets>
    <sheet name="Gesamt" sheetId="6" r:id="rId1"/>
  </sheets>
  <definedNames>
    <definedName name="_xlnm.Print_Titles" localSheetId="0">Gesamt!$1:$6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9" i="6" l="1"/>
  <c r="P8" i="6"/>
  <c r="Q22" i="6" l="1"/>
  <c r="J22" i="6" l="1"/>
  <c r="P18" i="6" l="1"/>
  <c r="P11" i="6"/>
  <c r="U18" i="6" l="1"/>
  <c r="V18" i="6"/>
  <c r="U11" i="6"/>
  <c r="V11" i="6"/>
  <c r="P21" i="6"/>
  <c r="P20" i="6"/>
  <c r="P19" i="6"/>
  <c r="P17" i="6"/>
  <c r="P16" i="6"/>
  <c r="P15" i="6"/>
  <c r="P14" i="6"/>
  <c r="P13" i="6"/>
  <c r="P12" i="6"/>
  <c r="P10" i="6"/>
  <c r="P22" i="6" l="1"/>
  <c r="T9" i="6"/>
  <c r="U9" i="6"/>
  <c r="V9" i="6"/>
  <c r="U21" i="6"/>
  <c r="V21" i="6"/>
  <c r="U12" i="6"/>
  <c r="V12" i="6"/>
  <c r="U14" i="6"/>
  <c r="V14" i="6"/>
  <c r="U16" i="6"/>
  <c r="V16" i="6"/>
  <c r="T19" i="6"/>
  <c r="U19" i="6"/>
  <c r="V19" i="6"/>
  <c r="U8" i="6"/>
  <c r="V8" i="6"/>
  <c r="U10" i="6"/>
  <c r="V10" i="6"/>
  <c r="T13" i="6"/>
  <c r="U13" i="6"/>
  <c r="V13" i="6"/>
  <c r="U15" i="6"/>
  <c r="V15" i="6"/>
  <c r="T17" i="6"/>
  <c r="U17" i="6"/>
  <c r="V17" i="6"/>
  <c r="T20" i="6"/>
  <c r="U20" i="6"/>
  <c r="V20" i="6"/>
  <c r="T15" i="6"/>
  <c r="T11" i="6"/>
  <c r="T12" i="6"/>
  <c r="T16" i="6"/>
  <c r="T8" i="6"/>
  <c r="T10" i="6"/>
  <c r="T14" i="6"/>
  <c r="T18" i="6"/>
  <c r="T21" i="6"/>
  <c r="R7" i="6" l="1"/>
  <c r="S7" i="6"/>
  <c r="V22" i="6"/>
  <c r="V23" i="6"/>
  <c r="U23" i="6"/>
  <c r="U22" i="6"/>
  <c r="T22" i="6"/>
  <c r="S17" i="6" l="1"/>
  <c r="W17" i="6" s="1"/>
  <c r="Y17" i="6" s="1"/>
  <c r="S8" i="6"/>
  <c r="W8" i="6" s="1"/>
  <c r="Y8" i="6" s="1"/>
  <c r="S9" i="6"/>
  <c r="W9" i="6"/>
  <c r="Y9" i="6" s="1"/>
  <c r="R8" i="6"/>
  <c r="X8" i="6" s="1"/>
  <c r="R20" i="6"/>
  <c r="R18" i="6"/>
  <c r="R16" i="6"/>
  <c r="R14" i="6"/>
  <c r="R12" i="6"/>
  <c r="R10" i="6"/>
  <c r="R9" i="6"/>
  <c r="R21" i="6"/>
  <c r="R19" i="6"/>
  <c r="R17" i="6"/>
  <c r="R15" i="6"/>
  <c r="R13" i="6"/>
  <c r="R11" i="6"/>
  <c r="S21" i="6"/>
  <c r="W21" i="6" s="1"/>
  <c r="Y21" i="6" s="1"/>
  <c r="S19" i="6"/>
  <c r="W19" i="6" s="1"/>
  <c r="Y19" i="6" s="1"/>
  <c r="S15" i="6"/>
  <c r="W15" i="6" s="1"/>
  <c r="Y15" i="6" s="1"/>
  <c r="S13" i="6"/>
  <c r="W13" i="6" s="1"/>
  <c r="Y13" i="6" s="1"/>
  <c r="S11" i="6"/>
  <c r="W11" i="6" s="1"/>
  <c r="Y11" i="6" s="1"/>
  <c r="S20" i="6"/>
  <c r="W20" i="6" s="1"/>
  <c r="Y20" i="6" s="1"/>
  <c r="S18" i="6"/>
  <c r="W18" i="6" s="1"/>
  <c r="Y18" i="6" s="1"/>
  <c r="S16" i="6"/>
  <c r="W16" i="6" s="1"/>
  <c r="Y16" i="6" s="1"/>
  <c r="S14" i="6"/>
  <c r="W14" i="6" s="1"/>
  <c r="Y14" i="6" s="1"/>
  <c r="S12" i="6"/>
  <c r="W12" i="6" s="1"/>
  <c r="Y12" i="6" s="1"/>
  <c r="S10" i="6"/>
  <c r="Z8" i="6" l="1"/>
  <c r="AA8" i="6" s="1"/>
  <c r="W10" i="6"/>
  <c r="Y10" i="6" s="1"/>
  <c r="S22" i="6"/>
  <c r="W23" i="6" s="1"/>
  <c r="X11" i="6"/>
  <c r="Z11" i="6"/>
  <c r="X15" i="6"/>
  <c r="Z15" i="6"/>
  <c r="X19" i="6"/>
  <c r="Z19" i="6"/>
  <c r="X9" i="6"/>
  <c r="Z9" i="6"/>
  <c r="X12" i="6"/>
  <c r="Z12" i="6"/>
  <c r="X16" i="6"/>
  <c r="Z16" i="6"/>
  <c r="X20" i="6"/>
  <c r="Z20" i="6"/>
  <c r="X13" i="6"/>
  <c r="Z13" i="6"/>
  <c r="X17" i="6"/>
  <c r="Z17" i="6"/>
  <c r="X21" i="6"/>
  <c r="Z21" i="6"/>
  <c r="X10" i="6"/>
  <c r="Z10" i="6"/>
  <c r="X14" i="6"/>
  <c r="Z14" i="6"/>
  <c r="X18" i="6"/>
  <c r="Z18" i="6"/>
  <c r="R22" i="6"/>
  <c r="W22" i="6" l="1"/>
  <c r="Z22" i="6"/>
  <c r="AA21" i="6"/>
  <c r="AB21" i="6" s="1"/>
  <c r="AF21" i="6" s="1"/>
  <c r="AA17" i="6"/>
  <c r="AA13" i="6"/>
  <c r="AB13" i="6" s="1"/>
  <c r="AF13" i="6" s="1"/>
  <c r="AA20" i="6"/>
  <c r="AB20" i="6" s="1"/>
  <c r="AF20" i="6" s="1"/>
  <c r="AA16" i="6"/>
  <c r="AB16" i="6" s="1"/>
  <c r="AF16" i="6" s="1"/>
  <c r="AA12" i="6"/>
  <c r="AB12" i="6" s="1"/>
  <c r="AF12" i="6" s="1"/>
  <c r="AB8" i="6"/>
  <c r="AA18" i="6"/>
  <c r="AB18" i="6" s="1"/>
  <c r="AF18" i="6" s="1"/>
  <c r="AA14" i="6"/>
  <c r="AB14" i="6" s="1"/>
  <c r="AF14" i="6" s="1"/>
  <c r="AA10" i="6"/>
  <c r="AB10" i="6" s="1"/>
  <c r="AF10" i="6" s="1"/>
  <c r="AA9" i="6"/>
  <c r="AB9" i="6" s="1"/>
  <c r="AF9" i="6" s="1"/>
  <c r="Y22" i="6"/>
  <c r="AA19" i="6"/>
  <c r="AB19" i="6" s="1"/>
  <c r="AF19" i="6" s="1"/>
  <c r="AA15" i="6"/>
  <c r="AB15" i="6" s="1"/>
  <c r="AF15" i="6" s="1"/>
  <c r="AA11" i="6"/>
  <c r="AB11" i="6" s="1"/>
  <c r="AF11" i="6" s="1"/>
  <c r="AB17" i="6" l="1"/>
  <c r="AF17" i="6" s="1"/>
  <c r="AF8" i="6"/>
  <c r="AB22" i="6"/>
  <c r="AA22" i="6"/>
  <c r="AF22" i="6" l="1"/>
  <c r="AG22" i="6" a="1"/>
  <c r="AG22" i="6" s="1"/>
  <c r="AH22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tc={7C2457D0-8C1A-4D50-931F-0144E950451F}</author>
    <author>tc={A02AE627-CCFA-4DDA-B0FF-3C9DA935DBBC}</author>
    <author>tc={1A0C5A9C-A5AD-4676-B772-23BEB6C90B98}</author>
    <author>tc={9C10AC0F-C010-412A-92CE-A8FDD223F1BA}</author>
  </authors>
  <commentList>
    <comment ref="R7" authorId="0" shapeId="0" xr:uid="{7C2457D0-8C1A-4D50-931F-0144E950451F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750*1131,79/1216)
Antwort:
    Geändert am 09.05.2025</t>
      </text>
    </comment>
    <comment ref="S7" authorId="1" shapeId="0" xr:uid="{A02AE627-CCFA-4DDA-B0FF-3C9DA935DBBC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15,50*1131,79/1216
Antwort:
    Inkl. Baurechtszins - HMZ geändert am 09.05.2025</t>
      </text>
    </comment>
    <comment ref="X7" authorId="2" shapeId="0" xr:uid="{1A0C5A9C-A5AD-4676-B772-23BEB6C90B98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100 Jahre * 12 Monate - Abschreibung
Antwort:
    Entsprechen dem MV nicht verändert</t>
      </text>
    </comment>
    <comment ref="AC7" authorId="3" shapeId="0" xr:uid="{9C10AC0F-C010-412A-92CE-A8FDD223F1BA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6 Monatsmieten inkl. MWSt.
Antwort:
    lt. Telefonat am 31.03.22 auf 3 Monatsmieten senken, Gewerbeflächen keine Kaution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<sst xmlns="http://schemas.openxmlformats.org/spreadsheetml/2006/main" count="67" uniqueCount="56">
  <si>
    <t>Stiege</t>
  </si>
  <si>
    <t>Top</t>
  </si>
  <si>
    <t>Loggia</t>
  </si>
  <si>
    <t>Balkon</t>
  </si>
  <si>
    <t>Terrasse</t>
  </si>
  <si>
    <t>Anteile 
pro NW</t>
  </si>
  <si>
    <t>A</t>
  </si>
  <si>
    <t>B</t>
  </si>
  <si>
    <t>C</t>
  </si>
  <si>
    <t>D</t>
  </si>
  <si>
    <t>E</t>
  </si>
  <si>
    <t>Wohnungstypen</t>
  </si>
  <si>
    <t>Einlager.r. UG</t>
  </si>
  <si>
    <t>Zimmer</t>
  </si>
  <si>
    <t>3</t>
  </si>
  <si>
    <t>2</t>
  </si>
  <si>
    <t>Miete
gesamt</t>
  </si>
  <si>
    <t>Baukosten- beitrag
NW</t>
  </si>
  <si>
    <t xml:space="preserve">Erhaltungs-
beitrag
NFl.
</t>
  </si>
  <si>
    <t xml:space="preserve">Betriebs-
kosten
NFl.
</t>
  </si>
  <si>
    <t>Summe Miete Netto</t>
  </si>
  <si>
    <t>Garten</t>
  </si>
  <si>
    <r>
      <t>Wohnnutz-fläche m</t>
    </r>
    <r>
      <rPr>
        <b/>
        <vertAlign val="superscript"/>
        <sz val="9"/>
        <rFont val="Arial"/>
        <family val="2"/>
      </rPr>
      <t>2</t>
    </r>
  </si>
  <si>
    <r>
      <t>Gesamte Wohnnutz-fläche m</t>
    </r>
    <r>
      <rPr>
        <b/>
        <vertAlign val="superscript"/>
        <sz val="9"/>
        <rFont val="Arial"/>
        <family val="2"/>
      </rPr>
      <t>2</t>
    </r>
  </si>
  <si>
    <t>Kaution</t>
  </si>
  <si>
    <t>H6</t>
  </si>
  <si>
    <t>UST gesamt</t>
  </si>
  <si>
    <t>Lift                 NFl.</t>
  </si>
  <si>
    <t>Ust</t>
  </si>
  <si>
    <t>Ust Verwohnung</t>
  </si>
  <si>
    <t>Verwohnungs-betrag netto</t>
  </si>
  <si>
    <t>Kaution und FB-Betrag</t>
  </si>
  <si>
    <t>Kaution gerundet</t>
  </si>
  <si>
    <t>001/001</t>
  </si>
  <si>
    <t>001/002</t>
  </si>
  <si>
    <t>001/003</t>
  </si>
  <si>
    <t>001/004</t>
  </si>
  <si>
    <t>001/005</t>
  </si>
  <si>
    <t>001/006</t>
  </si>
  <si>
    <t>001/007</t>
  </si>
  <si>
    <t>001/008</t>
  </si>
  <si>
    <t>001/009</t>
  </si>
  <si>
    <t>001/010</t>
  </si>
  <si>
    <t>001/011</t>
  </si>
  <si>
    <t>001/012</t>
  </si>
  <si>
    <t>001/013</t>
  </si>
  <si>
    <t>001/014</t>
  </si>
  <si>
    <t>1090 Wien, Alserbachstraße 25</t>
  </si>
  <si>
    <t>EZ 26, KG Alsergrund (01002)</t>
  </si>
  <si>
    <t>Projekt:</t>
  </si>
  <si>
    <t>Brutto Miete</t>
  </si>
  <si>
    <t>HMZ
Bezug 10/25
umg. a. NW</t>
  </si>
  <si>
    <t>4</t>
  </si>
  <si>
    <t>DG</t>
  </si>
  <si>
    <t>Geschoss</t>
  </si>
  <si>
    <t>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</si>
</sst>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vertAlign val="superscript"/>
      <sz val="9"/>
      <name val="Arial"/>
      <family val="2"/>
    </font>
    <font>
      <sz val="9"/>
      <name val="Arial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70C0"/>
      </patternFill>
    </fill>
    <fill>
      <patternFill patternType="solid">
        <fgColor rgb="FFFFFF00"/>
        <bgColor rgb="FF0070C0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1" fillId="2" borderId="1" xfId="0" applyNumberFormat="1" applyFont="1" applyFill="1" applyBorder="1" applyAlignment="1">
      <alignment horizontal="center"/>
    </xf>
    <xf numFmtId="4" fontId="1" fillId="2" borderId="1" xfId="0" applyNumberFormat="1" applyFont="1" applyFill="1" applyBorder="1"/>
    <xf numFmtId="0" fontId="2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  <xf numFmtId="49" fontId="1" fillId="2" borderId="0" xfId="0" applyNumberFormat="1" applyFont="1" applyFill="1" applyAlignment="1">
      <alignment horizontal="center"/>
    </xf>
    <xf numFmtId="1" fontId="1" fillId="2" borderId="0" xfId="0" applyNumberFormat="1" applyFont="1" applyFill="1" applyAlignment="1">
      <alignment horizontal="center"/>
    </xf>
    <xf numFmtId="4" fontId="1" fillId="2" borderId="0" xfId="0" applyNumberFormat="1" applyFont="1" applyFill="1"/>
    <xf numFmtId="0" fontId="1" fillId="2" borderId="0" xfId="0" applyFont="1" applyFill="1"/>
    <xf numFmtId="4" fontId="3" fillId="2" borderId="5" xfId="0" applyNumberFormat="1" applyFont="1" applyFill="1" applyBorder="1" applyAlignment="1">
      <alignment horizontal="center" vertical="center"/>
    </xf>
    <xf numFmtId="4" fontId="3" fillId="2" borderId="5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1" fontId="3" fillId="2" borderId="1" xfId="0" applyNumberFormat="1" applyFont="1" applyFill="1" applyBorder="1" applyAlignment="1">
      <alignment horizontal="center"/>
    </xf>
    <xf numFmtId="4" fontId="3" fillId="2" borderId="6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49" fontId="5" fillId="2" borderId="6" xfId="0" applyNumberFormat="1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/>
    </xf>
    <xf numFmtId="4" fontId="5" fillId="2" borderId="6" xfId="0" applyNumberFormat="1" applyFont="1" applyFill="1" applyBorder="1" applyAlignment="1">
      <alignment horizontal="center" vertical="center" wrapText="1"/>
    </xf>
    <xf numFmtId="4" fontId="5" fillId="2" borderId="6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4" fontId="1" fillId="3" borderId="1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4" fontId="1" fillId="3" borderId="0" xfId="0" applyNumberFormat="1" applyFont="1" applyFill="1"/>
    <xf numFmtId="4" fontId="1" fillId="4" borderId="1" xfId="0" applyNumberFormat="1" applyFont="1" applyFill="1" applyBorder="1"/>
    <xf numFmtId="1" fontId="2" fillId="2" borderId="0" xfId="0" applyNumberFormat="1" applyFont="1" applyFill="1" applyAlignment="1">
      <alignment horizontal="center"/>
    </xf>
    <xf numFmtId="4" fontId="1" fillId="5" borderId="0" xfId="0" applyNumberFormat="1" applyFont="1" applyFill="1"/>
    <xf numFmtId="3" fontId="1" fillId="5" borderId="0" xfId="0" applyNumberFormat="1" applyFont="1" applyFill="1"/>
    <xf numFmtId="0" fontId="5" fillId="2" borderId="1" xfId="0" applyFont="1" applyFill="1" applyBorder="1" applyAlignment="1">
      <alignment horizontal="center"/>
    </xf>
    <xf numFmtId="4" fontId="1" fillId="4" borderId="0" xfId="0" applyNumberFormat="1" applyFont="1" applyFill="1"/>
    <xf numFmtId="4" fontId="1" fillId="3" borderId="1" xfId="0" applyNumberFormat="1" applyFont="1" applyFill="1" applyBorder="1" applyAlignment="1">
      <alignment horizontal="right"/>
    </xf>
    <xf numFmtId="4" fontId="1" fillId="0" borderId="1" xfId="0" applyNumberFormat="1" applyFont="1" applyBorder="1"/>
    <xf numFmtId="4" fontId="3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/>
    </xf>
    <xf numFmtId="4" fontId="3" fillId="2" borderId="5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/>
    </xf>
    <xf numFmtId="4" fontId="3" fillId="2" borderId="6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" fontId="3" fillId="2" borderId="2" xfId="0" applyNumberFormat="1" applyFont="1" applyFill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Kurt Wallner" id="{EF093297-7825-4D8D-AEC4-E39802D1122D}" userId="Kurt Wallner" providerId="None"/>
  <person displayName="Gernot Schild" id="{D20CFD73-4337-4658-B8BC-68C170CC5D6B}" userId="Gernot Schild" providerId="None"/>
  <person displayName="Herbert Wallner" id="{AF4AC045-54D0-4E86-8C99-047DA8C76FD8}" userId="S::wallner@immodeck.at::66c797da-7515-44ea-9ab1-b5edbaa7ee23" providerId="AD"/>
  <person displayName="Bettina Strasser" id="{90C6FFC8-F36F-429F-A278-51332EF2ED3E}" userId="S::b.strasser@vwaaphrodite.onmicrosoft.com::d42a6c85-eb35-4103-b14c-040e68a8bbe9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R7" dT="2021-11-02T10:41:39.97" personId="{D20CFD73-4337-4658-B8BC-68C170CC5D6B}" id="{7C2457D0-8C1A-4D50-931F-0144E950451F}">
    <text>750*1131,79/1216)</text>
  </threadedComment>
  <threadedComment ref="R7" dT="2025-05-09T08:47:44.96" personId="{AF4AC045-54D0-4E86-8C99-047DA8C76FD8}" id="{7080FBE5-6E5A-41A7-9124-C49622DDDC29}" parentId="{7C2457D0-8C1A-4D50-931F-0144E950451F}">
    <text>Geändert am 09.05.2025</text>
  </threadedComment>
  <threadedComment ref="S7" dT="2021-11-02T10:43:46.77" personId="{D20CFD73-4337-4658-B8BC-68C170CC5D6B}" id="{A02AE627-CCFA-4DDA-B0FF-3C9DA935DBBC}">
    <text>15,50*1131,79/1216</text>
  </threadedComment>
  <threadedComment ref="S7" dT="2025-05-09T10:15:23.29" personId="{AF4AC045-54D0-4E86-8C99-047DA8C76FD8}" id="{7491C7C7-27DA-45D1-BA5F-2A320ED68B8B}" parentId="{A02AE627-CCFA-4DDA-B0FF-3C9DA935DBBC}">
    <text>Inkl. Baurechtszins - HMZ geändert am 09.05.2025</text>
  </threadedComment>
  <threadedComment ref="X7" dT="2022-03-01T14:20:59.14" personId="{90C6FFC8-F36F-429F-A278-51332EF2ED3E}" id="{1A0C5A9C-A5AD-4676-B772-23BEB6C90B98}">
    <text>100 Jahre * 12 Monate - Abschreibung</text>
  </threadedComment>
  <threadedComment ref="X7" dT="2025-05-09T10:17:46.95" personId="{AF4AC045-54D0-4E86-8C99-047DA8C76FD8}" id="{A588BE19-75A2-4DDE-BC71-6270AC9F37FA}" parentId="{1A0C5A9C-A5AD-4676-B772-23BEB6C90B98}">
    <text>Entsprechen dem MV nicht verändert</text>
  </threadedComment>
  <threadedComment ref="AC7" dT="2022-02-21T13:42:28.68" personId="{EF093297-7825-4D8D-AEC4-E39802D1122D}" id="{9C10AC0F-C010-412A-92CE-A8FDD223F1BA}">
    <text>6 Monatsmieten inkl. MWSt.</text>
  </threadedComment>
  <threadedComment ref="AC7" dT="2022-03-31T08:15:19.05" personId="{90C6FFC8-F36F-429F-A278-51332EF2ED3E}" id="{0C5C956C-2B23-46D4-B1EC-0EB1C1CB5E6A}" parentId="{9C10AC0F-C010-412A-92CE-A8FDD223F1BA}">
    <text>lt. Telefonat am 31.03.22 auf 3 Monatsmieten senken, Gewerbeflächen keine Kaution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23"/>
  <sheetViews>
    <sheetView tabSelected="1" zoomScaleNormal="100" workbookViewId="0">
      <selection activeCell="Q21" sqref="Q21"/>
    </sheetView>
  </sheetViews>
  <sheetFormatPr baseColWidth="10" defaultColWidth="11.42578125" defaultRowHeight="14.25" outlineLevelCol="2" x14ac:dyDescent="0.2"/>
  <cols>
    <col min="1" max="1" width="6.5703125" style="4" bestFit="1" customWidth="1"/>
    <col min="2" max="2" width="8.7109375" style="4" bestFit="1" customWidth="1"/>
    <col min="3" max="3" width="8.28515625" style="5" bestFit="1" customWidth="1"/>
    <col min="4" max="4" width="6.42578125" style="5" customWidth="1"/>
    <col min="5" max="9" width="3.7109375" style="6" hidden="1" customWidth="1" outlineLevel="1"/>
    <col min="10" max="10" width="11.42578125" style="7" collapsed="1"/>
    <col min="11" max="16" width="11.42578125" style="7"/>
    <col min="17" max="17" width="7" style="8" customWidth="1" outlineLevel="1"/>
    <col min="18" max="18" width="12.7109375" style="7" bestFit="1" customWidth="1"/>
    <col min="19" max="19" width="11.42578125" style="7" customWidth="1" outlineLevel="1"/>
    <col min="20" max="20" width="11.42578125" style="7" customWidth="1" outlineLevel="2"/>
    <col min="21" max="23" width="11.42578125" style="7" customWidth="1" outlineLevel="1"/>
    <col min="24" max="24" width="12.42578125" style="7" customWidth="1" outlineLevel="1"/>
    <col min="25" max="27" width="11.42578125" style="7" customWidth="1" outlineLevel="1"/>
    <col min="28" max="28" width="11.42578125" style="7" customWidth="1"/>
    <col min="29" max="29" width="11.42578125" style="7" hidden="1" customWidth="1" outlineLevel="2"/>
    <col min="30" max="30" width="11.42578125" style="7" hidden="1" customWidth="1" outlineLevel="1"/>
    <col min="31" max="31" width="12.5703125" style="8" hidden="1" customWidth="1" outlineLevel="1"/>
    <col min="32" max="32" width="11.42578125" style="8" collapsed="1"/>
    <col min="33" max="16384" width="11.42578125" style="8"/>
  </cols>
  <sheetData>
    <row r="1" spans="1:32" ht="15" x14ac:dyDescent="0.25">
      <c r="A1" s="3" t="s">
        <v>49</v>
      </c>
      <c r="E1" s="27" t="s">
        <v>25</v>
      </c>
    </row>
    <row r="2" spans="1:32" ht="15" x14ac:dyDescent="0.25">
      <c r="A2" s="3" t="s">
        <v>47</v>
      </c>
    </row>
    <row r="3" spans="1:32" ht="15" x14ac:dyDescent="0.25">
      <c r="A3" s="3" t="s">
        <v>48</v>
      </c>
    </row>
    <row r="5" spans="1:32" s="11" customFormat="1" ht="37.5" customHeight="1" x14ac:dyDescent="0.2">
      <c r="A5" s="43" t="s">
        <v>0</v>
      </c>
      <c r="B5" s="43" t="s">
        <v>54</v>
      </c>
      <c r="C5" s="45" t="s">
        <v>1</v>
      </c>
      <c r="D5" s="45" t="s">
        <v>13</v>
      </c>
      <c r="E5" s="47" t="s">
        <v>11</v>
      </c>
      <c r="F5" s="48"/>
      <c r="G5" s="48"/>
      <c r="H5" s="48"/>
      <c r="I5" s="49"/>
      <c r="J5" s="36" t="s">
        <v>22</v>
      </c>
      <c r="K5" s="38" t="s">
        <v>2</v>
      </c>
      <c r="L5" s="38" t="s">
        <v>3</v>
      </c>
      <c r="M5" s="38" t="s">
        <v>4</v>
      </c>
      <c r="N5" s="9" t="s">
        <v>21</v>
      </c>
      <c r="O5" s="38" t="s">
        <v>12</v>
      </c>
      <c r="P5" s="36" t="s">
        <v>23</v>
      </c>
      <c r="Q5" s="41" t="s">
        <v>5</v>
      </c>
      <c r="R5" s="34" t="s">
        <v>17</v>
      </c>
      <c r="S5" s="34" t="s">
        <v>51</v>
      </c>
      <c r="T5" s="34" t="s">
        <v>18</v>
      </c>
      <c r="U5" s="34" t="s">
        <v>19</v>
      </c>
      <c r="V5" s="34" t="s">
        <v>27</v>
      </c>
      <c r="W5" s="10" t="s">
        <v>20</v>
      </c>
      <c r="X5" s="36" t="s">
        <v>30</v>
      </c>
      <c r="Y5" s="36" t="s">
        <v>28</v>
      </c>
      <c r="Z5" s="34" t="s">
        <v>29</v>
      </c>
      <c r="AA5" s="38" t="s">
        <v>26</v>
      </c>
      <c r="AB5" s="34" t="s">
        <v>16</v>
      </c>
      <c r="AC5" s="34" t="s">
        <v>24</v>
      </c>
      <c r="AD5" s="36" t="s">
        <v>32</v>
      </c>
      <c r="AE5" s="40" t="s">
        <v>31</v>
      </c>
      <c r="AF5" s="34" t="s">
        <v>50</v>
      </c>
    </row>
    <row r="6" spans="1:32" s="11" customFormat="1" ht="17.25" customHeight="1" x14ac:dyDescent="0.2">
      <c r="A6" s="44"/>
      <c r="B6" s="44"/>
      <c r="C6" s="46"/>
      <c r="D6" s="46"/>
      <c r="E6" s="12" t="s">
        <v>6</v>
      </c>
      <c r="F6" s="12" t="s">
        <v>7</v>
      </c>
      <c r="G6" s="12" t="s">
        <v>8</v>
      </c>
      <c r="H6" s="12" t="s">
        <v>9</v>
      </c>
      <c r="I6" s="12" t="s">
        <v>10</v>
      </c>
      <c r="J6" s="37"/>
      <c r="K6" s="39"/>
      <c r="L6" s="39"/>
      <c r="M6" s="39"/>
      <c r="N6" s="13"/>
      <c r="O6" s="39"/>
      <c r="P6" s="37"/>
      <c r="Q6" s="42"/>
      <c r="R6" s="34"/>
      <c r="S6" s="35"/>
      <c r="T6" s="35"/>
      <c r="U6" s="35"/>
      <c r="V6" s="35"/>
      <c r="W6" s="13"/>
      <c r="X6" s="37"/>
      <c r="Y6" s="37"/>
      <c r="Z6" s="34"/>
      <c r="AA6" s="39"/>
      <c r="AB6" s="35"/>
      <c r="AC6" s="35"/>
      <c r="AD6" s="37"/>
      <c r="AE6" s="40"/>
      <c r="AF6" s="35"/>
    </row>
    <row r="7" spans="1:32" s="21" customFormat="1" ht="17.25" customHeight="1" x14ac:dyDescent="0.2">
      <c r="A7" s="14"/>
      <c r="B7" s="14"/>
      <c r="C7" s="15"/>
      <c r="D7" s="15"/>
      <c r="E7" s="16"/>
      <c r="F7" s="16"/>
      <c r="G7" s="16"/>
      <c r="H7" s="16"/>
      <c r="I7" s="16"/>
      <c r="J7" s="17"/>
      <c r="K7" s="18"/>
      <c r="L7" s="18"/>
      <c r="M7" s="18"/>
      <c r="N7" s="18"/>
      <c r="O7" s="18"/>
      <c r="P7" s="17"/>
      <c r="Q7" s="19"/>
      <c r="R7" s="20">
        <f>ROUND(750*P22/Q22,2)</f>
        <v>702.2</v>
      </c>
      <c r="S7" s="20">
        <f>15.5*P22/Q22</f>
        <v>14.512179487179489</v>
      </c>
      <c r="T7" s="20">
        <v>0</v>
      </c>
      <c r="U7" s="20">
        <v>1.8</v>
      </c>
      <c r="V7" s="20">
        <v>0.4</v>
      </c>
      <c r="W7" s="20"/>
      <c r="X7" s="20">
        <v>1200</v>
      </c>
      <c r="Y7" s="20"/>
      <c r="Z7" s="20"/>
      <c r="AA7" s="20"/>
      <c r="AB7" s="20"/>
      <c r="AC7" s="20"/>
      <c r="AD7" s="20"/>
      <c r="AE7" s="30"/>
      <c r="AF7" s="20"/>
    </row>
    <row r="8" spans="1:32" ht="18" customHeight="1" x14ac:dyDescent="0.2">
      <c r="A8" s="23">
        <v>1</v>
      </c>
      <c r="B8" s="23" t="s">
        <v>55</v>
      </c>
      <c r="C8" s="1" t="s">
        <v>33</v>
      </c>
      <c r="D8" s="1" t="s">
        <v>14</v>
      </c>
      <c r="E8" s="23"/>
      <c r="F8" s="23"/>
      <c r="G8" s="23"/>
      <c r="H8" s="23"/>
      <c r="I8" s="23"/>
      <c r="J8" s="2">
        <v>85.96</v>
      </c>
      <c r="K8" s="2">
        <v>0</v>
      </c>
      <c r="L8" s="2">
        <v>0</v>
      </c>
      <c r="M8" s="2">
        <v>48.66</v>
      </c>
      <c r="N8" s="2">
        <v>171.49</v>
      </c>
      <c r="O8" s="2">
        <v>4.6100000000000003</v>
      </c>
      <c r="P8" s="2">
        <f>J8+K8</f>
        <v>85.96</v>
      </c>
      <c r="Q8" s="24">
        <v>121</v>
      </c>
      <c r="R8" s="22">
        <f>R$7*Q8</f>
        <v>84966.200000000012</v>
      </c>
      <c r="S8" s="22">
        <f>S$7*Q8</f>
        <v>1755.9737179487181</v>
      </c>
      <c r="T8" s="22">
        <f t="shared" ref="T8:T21" si="0">T$7*P8</f>
        <v>0</v>
      </c>
      <c r="U8" s="22">
        <f t="shared" ref="U8:U21" si="1">U$7*P8</f>
        <v>154.72799999999998</v>
      </c>
      <c r="V8" s="22">
        <f t="shared" ref="V8:V21" si="2">V$7*P8</f>
        <v>34.384</v>
      </c>
      <c r="W8" s="22">
        <f>SUM(S8:V8)</f>
        <v>1945.0857179487182</v>
      </c>
      <c r="X8" s="22">
        <f>R8/$X$7</f>
        <v>70.805166666666679</v>
      </c>
      <c r="Y8" s="22">
        <f>W8*10%</f>
        <v>194.50857179487184</v>
      </c>
      <c r="Z8" s="22">
        <f>R8/$X$7*10%</f>
        <v>7.0805166666666679</v>
      </c>
      <c r="AA8" s="22">
        <f>Y8+Z8</f>
        <v>201.58908846153849</v>
      </c>
      <c r="AB8" s="22">
        <f>W8+AA8</f>
        <v>2146.6748064102567</v>
      </c>
      <c r="AC8" s="22"/>
      <c r="AD8" s="32"/>
      <c r="AE8" s="32"/>
      <c r="AF8" s="22">
        <f>AB8/P8</f>
        <v>24.972950283972274</v>
      </c>
    </row>
    <row r="9" spans="1:32" ht="18" customHeight="1" x14ac:dyDescent="0.2">
      <c r="A9" s="23">
        <v>1</v>
      </c>
      <c r="B9" s="23">
        <v>1</v>
      </c>
      <c r="C9" s="1" t="s">
        <v>34</v>
      </c>
      <c r="D9" s="1" t="s">
        <v>14</v>
      </c>
      <c r="E9" s="23"/>
      <c r="F9" s="23"/>
      <c r="G9" s="23"/>
      <c r="H9" s="23"/>
      <c r="I9" s="23"/>
      <c r="J9" s="2">
        <v>88.46</v>
      </c>
      <c r="K9" s="2">
        <v>0</v>
      </c>
      <c r="L9" s="2">
        <v>15.73</v>
      </c>
      <c r="M9" s="2">
        <v>0</v>
      </c>
      <c r="N9" s="2">
        <v>0</v>
      </c>
      <c r="O9" s="2">
        <v>3.94</v>
      </c>
      <c r="P9" s="2">
        <f>J9+K9</f>
        <v>88.46</v>
      </c>
      <c r="Q9" s="24">
        <v>93</v>
      </c>
      <c r="R9" s="22">
        <f t="shared" ref="R9:R21" si="3">R$7*Q9</f>
        <v>65304.600000000006</v>
      </c>
      <c r="S9" s="22">
        <f>S$7*Q9</f>
        <v>1349.6326923076924</v>
      </c>
      <c r="T9" s="22">
        <f t="shared" si="0"/>
        <v>0</v>
      </c>
      <c r="U9" s="22">
        <f t="shared" si="1"/>
        <v>159.22799999999998</v>
      </c>
      <c r="V9" s="22">
        <f t="shared" si="2"/>
        <v>35.384</v>
      </c>
      <c r="W9" s="22">
        <f t="shared" ref="W9:W10" si="4">SUM(S9:V9)</f>
        <v>1544.2446923076925</v>
      </c>
      <c r="X9" s="22">
        <f t="shared" ref="X9:X21" si="5">R9/$X$7</f>
        <v>54.420500000000004</v>
      </c>
      <c r="Y9" s="22">
        <f t="shared" ref="Y9:Y21" si="6">W9*10%</f>
        <v>154.42446923076926</v>
      </c>
      <c r="Z9" s="22">
        <f t="shared" ref="Z9:Z21" si="7">R9/$X$7*10%</f>
        <v>5.4420500000000009</v>
      </c>
      <c r="AA9" s="22">
        <f t="shared" ref="AA9:AA21" si="8">Y9+Z9</f>
        <v>159.86651923076926</v>
      </c>
      <c r="AB9" s="22">
        <f t="shared" ref="AB9:AB21" si="9">W9+AA9</f>
        <v>1704.1112115384617</v>
      </c>
      <c r="AC9" s="22"/>
      <c r="AD9" s="32"/>
      <c r="AE9" s="32"/>
      <c r="AF9" s="22">
        <f t="shared" ref="AF9:AF21" si="10">AB9/P9</f>
        <v>19.264200899146076</v>
      </c>
    </row>
    <row r="10" spans="1:32" ht="18" customHeight="1" x14ac:dyDescent="0.2">
      <c r="A10" s="23">
        <v>1</v>
      </c>
      <c r="B10" s="23">
        <v>1</v>
      </c>
      <c r="C10" s="1" t="s">
        <v>35</v>
      </c>
      <c r="D10" s="1" t="s">
        <v>15</v>
      </c>
      <c r="E10" s="23"/>
      <c r="F10" s="23"/>
      <c r="G10" s="23"/>
      <c r="H10" s="23"/>
      <c r="I10" s="23"/>
      <c r="J10" s="2">
        <v>44.21</v>
      </c>
      <c r="K10" s="2">
        <v>5.76</v>
      </c>
      <c r="L10" s="2">
        <v>0</v>
      </c>
      <c r="M10" s="2">
        <v>0</v>
      </c>
      <c r="N10" s="2">
        <v>0</v>
      </c>
      <c r="O10" s="2">
        <v>3.97</v>
      </c>
      <c r="P10" s="2">
        <f t="shared" ref="P10:P21" si="11">J10+K10</f>
        <v>49.97</v>
      </c>
      <c r="Q10" s="24">
        <v>44</v>
      </c>
      <c r="R10" s="22">
        <f t="shared" si="3"/>
        <v>30896.800000000003</v>
      </c>
      <c r="S10" s="22">
        <f t="shared" ref="S10:S21" si="12">S$7*Q10</f>
        <v>638.53589743589748</v>
      </c>
      <c r="T10" s="22">
        <f t="shared" si="0"/>
        <v>0</v>
      </c>
      <c r="U10" s="22">
        <f t="shared" si="1"/>
        <v>89.945999999999998</v>
      </c>
      <c r="V10" s="22">
        <f t="shared" si="2"/>
        <v>19.988</v>
      </c>
      <c r="W10" s="22">
        <f t="shared" si="4"/>
        <v>748.46989743589756</v>
      </c>
      <c r="X10" s="22">
        <f t="shared" si="5"/>
        <v>25.747333333333337</v>
      </c>
      <c r="Y10" s="22">
        <f t="shared" si="6"/>
        <v>74.846989743589759</v>
      </c>
      <c r="Z10" s="22">
        <f t="shared" si="7"/>
        <v>2.574733333333334</v>
      </c>
      <c r="AA10" s="22">
        <f t="shared" si="8"/>
        <v>77.421723076923087</v>
      </c>
      <c r="AB10" s="22">
        <f t="shared" si="9"/>
        <v>825.89162051282062</v>
      </c>
      <c r="AC10" s="22"/>
      <c r="AD10" s="32"/>
      <c r="AE10" s="32"/>
      <c r="AF10" s="22">
        <f t="shared" si="10"/>
        <v>16.52774905969223</v>
      </c>
    </row>
    <row r="11" spans="1:32" ht="18" customHeight="1" x14ac:dyDescent="0.2">
      <c r="A11" s="23">
        <v>1</v>
      </c>
      <c r="B11" s="23">
        <v>1</v>
      </c>
      <c r="C11" s="1" t="s">
        <v>36</v>
      </c>
      <c r="D11" s="1" t="s">
        <v>15</v>
      </c>
      <c r="E11" s="23"/>
      <c r="F11" s="23"/>
      <c r="G11" s="23"/>
      <c r="H11" s="23"/>
      <c r="I11" s="23"/>
      <c r="J11" s="2">
        <v>34.229999999999997</v>
      </c>
      <c r="K11" s="2">
        <v>5.79</v>
      </c>
      <c r="L11" s="2">
        <v>0</v>
      </c>
      <c r="M11" s="2">
        <v>0</v>
      </c>
      <c r="N11" s="2">
        <v>0</v>
      </c>
      <c r="O11" s="2">
        <v>4.37</v>
      </c>
      <c r="P11" s="2">
        <f t="shared" si="11"/>
        <v>40.019999999999996</v>
      </c>
      <c r="Q11" s="24">
        <v>34</v>
      </c>
      <c r="R11" s="22">
        <f t="shared" si="3"/>
        <v>23874.800000000003</v>
      </c>
      <c r="S11" s="22">
        <f t="shared" si="12"/>
        <v>493.41410256410262</v>
      </c>
      <c r="T11" s="22">
        <f t="shared" si="0"/>
        <v>0</v>
      </c>
      <c r="U11" s="22">
        <f t="shared" si="1"/>
        <v>72.036000000000001</v>
      </c>
      <c r="V11" s="22">
        <f t="shared" si="2"/>
        <v>16.007999999999999</v>
      </c>
      <c r="W11" s="22">
        <f>SUM(S11:V11)</f>
        <v>581.45810256410266</v>
      </c>
      <c r="X11" s="22">
        <f t="shared" si="5"/>
        <v>19.895666666666671</v>
      </c>
      <c r="Y11" s="22">
        <f t="shared" si="6"/>
        <v>58.145810256410272</v>
      </c>
      <c r="Z11" s="22">
        <f t="shared" si="7"/>
        <v>1.9895666666666671</v>
      </c>
      <c r="AA11" s="22">
        <f t="shared" si="8"/>
        <v>60.13537692307694</v>
      </c>
      <c r="AB11" s="33">
        <f t="shared" si="9"/>
        <v>641.59347948717959</v>
      </c>
      <c r="AC11" s="22"/>
      <c r="AD11" s="32"/>
      <c r="AE11" s="32"/>
      <c r="AF11" s="22">
        <f t="shared" si="10"/>
        <v>16.031821076641172</v>
      </c>
    </row>
    <row r="12" spans="1:32" ht="18" customHeight="1" x14ac:dyDescent="0.2">
      <c r="A12" s="23">
        <v>1</v>
      </c>
      <c r="B12" s="23">
        <v>2</v>
      </c>
      <c r="C12" s="1" t="s">
        <v>37</v>
      </c>
      <c r="D12" s="1" t="s">
        <v>14</v>
      </c>
      <c r="E12" s="23"/>
      <c r="F12" s="23"/>
      <c r="G12" s="23"/>
      <c r="H12" s="23"/>
      <c r="I12" s="23"/>
      <c r="J12" s="2">
        <v>88.39</v>
      </c>
      <c r="K12" s="2">
        <v>0</v>
      </c>
      <c r="L12" s="2">
        <v>15.55</v>
      </c>
      <c r="M12" s="2">
        <v>0</v>
      </c>
      <c r="N12" s="2">
        <v>0</v>
      </c>
      <c r="O12" s="2">
        <v>4.21</v>
      </c>
      <c r="P12" s="2">
        <f t="shared" si="11"/>
        <v>88.39</v>
      </c>
      <c r="Q12" s="24">
        <v>93</v>
      </c>
      <c r="R12" s="22">
        <f t="shared" si="3"/>
        <v>65304.600000000006</v>
      </c>
      <c r="S12" s="22">
        <f t="shared" si="12"/>
        <v>1349.6326923076924</v>
      </c>
      <c r="T12" s="22">
        <f t="shared" si="0"/>
        <v>0</v>
      </c>
      <c r="U12" s="22">
        <f t="shared" si="1"/>
        <v>159.102</v>
      </c>
      <c r="V12" s="22">
        <f t="shared" si="2"/>
        <v>35.356000000000002</v>
      </c>
      <c r="W12" s="22">
        <f t="shared" ref="W12:W21" si="13">SUM(S12:V12)</f>
        <v>1544.0906923076925</v>
      </c>
      <c r="X12" s="22">
        <f t="shared" si="5"/>
        <v>54.420500000000004</v>
      </c>
      <c r="Y12" s="22">
        <f t="shared" si="6"/>
        <v>154.40906923076926</v>
      </c>
      <c r="Z12" s="22">
        <f t="shared" si="7"/>
        <v>5.4420500000000009</v>
      </c>
      <c r="AA12" s="22">
        <f t="shared" si="8"/>
        <v>159.85111923076926</v>
      </c>
      <c r="AB12" s="22">
        <f t="shared" si="9"/>
        <v>1703.9418115384617</v>
      </c>
      <c r="AC12" s="22"/>
      <c r="AD12" s="32"/>
      <c r="AE12" s="32"/>
      <c r="AF12" s="22">
        <f t="shared" si="10"/>
        <v>19.277540576292132</v>
      </c>
    </row>
    <row r="13" spans="1:32" ht="18" customHeight="1" x14ac:dyDescent="0.2">
      <c r="A13" s="23">
        <v>1</v>
      </c>
      <c r="B13" s="23">
        <v>2</v>
      </c>
      <c r="C13" s="1" t="s">
        <v>38</v>
      </c>
      <c r="D13" s="1" t="s">
        <v>15</v>
      </c>
      <c r="E13" s="23"/>
      <c r="F13" s="23"/>
      <c r="G13" s="23"/>
      <c r="H13" s="23"/>
      <c r="I13" s="23"/>
      <c r="J13" s="2">
        <v>44.290000000000006</v>
      </c>
      <c r="K13" s="2">
        <v>5.73</v>
      </c>
      <c r="L13" s="2">
        <v>0</v>
      </c>
      <c r="M13" s="2">
        <v>0</v>
      </c>
      <c r="N13" s="2">
        <v>0</v>
      </c>
      <c r="O13" s="2">
        <v>3.91</v>
      </c>
      <c r="P13" s="2">
        <f t="shared" si="11"/>
        <v>50.02000000000001</v>
      </c>
      <c r="Q13" s="24">
        <v>44</v>
      </c>
      <c r="R13" s="22">
        <f t="shared" si="3"/>
        <v>30896.800000000003</v>
      </c>
      <c r="S13" s="22">
        <f t="shared" si="12"/>
        <v>638.53589743589748</v>
      </c>
      <c r="T13" s="22">
        <f t="shared" si="0"/>
        <v>0</v>
      </c>
      <c r="U13" s="22">
        <f t="shared" si="1"/>
        <v>90.036000000000016</v>
      </c>
      <c r="V13" s="22">
        <f t="shared" si="2"/>
        <v>20.008000000000006</v>
      </c>
      <c r="W13" s="22">
        <f t="shared" si="13"/>
        <v>748.57989743589758</v>
      </c>
      <c r="X13" s="22">
        <f t="shared" si="5"/>
        <v>25.747333333333337</v>
      </c>
      <c r="Y13" s="22">
        <f t="shared" si="6"/>
        <v>74.857989743589755</v>
      </c>
      <c r="Z13" s="22">
        <f t="shared" si="7"/>
        <v>2.574733333333334</v>
      </c>
      <c r="AA13" s="22">
        <f t="shared" si="8"/>
        <v>77.432723076923082</v>
      </c>
      <c r="AB13" s="22">
        <f t="shared" si="9"/>
        <v>826.0126205128206</v>
      </c>
      <c r="AC13" s="22"/>
      <c r="AD13" s="32"/>
      <c r="AE13" s="32"/>
      <c r="AF13" s="22">
        <f t="shared" si="10"/>
        <v>16.513646951475817</v>
      </c>
    </row>
    <row r="14" spans="1:32" ht="18" customHeight="1" x14ac:dyDescent="0.2">
      <c r="A14" s="23">
        <v>1</v>
      </c>
      <c r="B14" s="23">
        <v>2</v>
      </c>
      <c r="C14" s="1" t="s">
        <v>39</v>
      </c>
      <c r="D14" s="1" t="s">
        <v>15</v>
      </c>
      <c r="E14" s="23"/>
      <c r="F14" s="23"/>
      <c r="G14" s="23"/>
      <c r="H14" s="23"/>
      <c r="I14" s="23"/>
      <c r="J14" s="2">
        <v>34.26</v>
      </c>
      <c r="K14" s="2">
        <v>5.59</v>
      </c>
      <c r="L14" s="2">
        <v>0</v>
      </c>
      <c r="M14" s="2">
        <v>0</v>
      </c>
      <c r="N14" s="2">
        <v>0</v>
      </c>
      <c r="O14" s="2">
        <v>3.91</v>
      </c>
      <c r="P14" s="2">
        <f t="shared" si="11"/>
        <v>39.849999999999994</v>
      </c>
      <c r="Q14" s="24">
        <v>33</v>
      </c>
      <c r="R14" s="22">
        <f t="shared" si="3"/>
        <v>23172.600000000002</v>
      </c>
      <c r="S14" s="22">
        <f t="shared" si="12"/>
        <v>478.90192307692314</v>
      </c>
      <c r="T14" s="22">
        <f t="shared" si="0"/>
        <v>0</v>
      </c>
      <c r="U14" s="22">
        <f t="shared" si="1"/>
        <v>71.72999999999999</v>
      </c>
      <c r="V14" s="22">
        <f t="shared" si="2"/>
        <v>15.939999999999998</v>
      </c>
      <c r="W14" s="22">
        <f t="shared" si="13"/>
        <v>566.57192307692321</v>
      </c>
      <c r="X14" s="22">
        <f t="shared" si="5"/>
        <v>19.310500000000001</v>
      </c>
      <c r="Y14" s="22">
        <f t="shared" si="6"/>
        <v>56.657192307692327</v>
      </c>
      <c r="Z14" s="22">
        <f t="shared" si="7"/>
        <v>1.9310500000000002</v>
      </c>
      <c r="AA14" s="22">
        <f t="shared" si="8"/>
        <v>58.588242307692326</v>
      </c>
      <c r="AB14" s="22">
        <f t="shared" si="9"/>
        <v>625.16016538461554</v>
      </c>
      <c r="AC14" s="22"/>
      <c r="AD14" s="32"/>
      <c r="AE14" s="32"/>
      <c r="AF14" s="22">
        <f t="shared" si="10"/>
        <v>15.687833510278937</v>
      </c>
    </row>
    <row r="15" spans="1:32" ht="18" customHeight="1" x14ac:dyDescent="0.2">
      <c r="A15" s="23">
        <v>1</v>
      </c>
      <c r="B15" s="23">
        <v>3</v>
      </c>
      <c r="C15" s="1" t="s">
        <v>40</v>
      </c>
      <c r="D15" s="1" t="s">
        <v>14</v>
      </c>
      <c r="E15" s="23"/>
      <c r="F15" s="23"/>
      <c r="G15" s="23"/>
      <c r="H15" s="23"/>
      <c r="I15" s="23"/>
      <c r="J15" s="2">
        <v>88.47</v>
      </c>
      <c r="K15" s="2">
        <v>0</v>
      </c>
      <c r="L15" s="2">
        <v>15.34</v>
      </c>
      <c r="M15" s="2">
        <v>0</v>
      </c>
      <c r="N15" s="2">
        <v>0</v>
      </c>
      <c r="O15" s="2">
        <v>4.2</v>
      </c>
      <c r="P15" s="2">
        <f t="shared" si="11"/>
        <v>88.47</v>
      </c>
      <c r="Q15" s="24">
        <v>93</v>
      </c>
      <c r="R15" s="22">
        <f t="shared" si="3"/>
        <v>65304.600000000006</v>
      </c>
      <c r="S15" s="22">
        <f t="shared" si="12"/>
        <v>1349.6326923076924</v>
      </c>
      <c r="T15" s="22">
        <f t="shared" si="0"/>
        <v>0</v>
      </c>
      <c r="U15" s="22">
        <f t="shared" si="1"/>
        <v>159.24600000000001</v>
      </c>
      <c r="V15" s="22">
        <f t="shared" si="2"/>
        <v>35.387999999999998</v>
      </c>
      <c r="W15" s="22">
        <f t="shared" si="13"/>
        <v>1544.2666923076924</v>
      </c>
      <c r="X15" s="22">
        <f t="shared" si="5"/>
        <v>54.420500000000004</v>
      </c>
      <c r="Y15" s="22">
        <f t="shared" si="6"/>
        <v>154.42666923076925</v>
      </c>
      <c r="Z15" s="22">
        <f t="shared" si="7"/>
        <v>5.4420500000000009</v>
      </c>
      <c r="AA15" s="22">
        <f t="shared" si="8"/>
        <v>159.86871923076924</v>
      </c>
      <c r="AB15" s="22">
        <f t="shared" si="9"/>
        <v>1704.1354115384618</v>
      </c>
      <c r="AC15" s="22"/>
      <c r="AD15" s="32"/>
      <c r="AE15" s="32"/>
      <c r="AF15" s="22">
        <f t="shared" si="10"/>
        <v>19.262296954204384</v>
      </c>
    </row>
    <row r="16" spans="1:32" ht="18" customHeight="1" x14ac:dyDescent="0.2">
      <c r="A16" s="23">
        <v>1</v>
      </c>
      <c r="B16" s="23">
        <v>3</v>
      </c>
      <c r="C16" s="1" t="s">
        <v>41</v>
      </c>
      <c r="D16" s="1" t="s">
        <v>14</v>
      </c>
      <c r="E16" s="23"/>
      <c r="F16" s="23"/>
      <c r="G16" s="23"/>
      <c r="H16" s="23"/>
      <c r="I16" s="23"/>
      <c r="J16" s="2">
        <v>84.970000000000013</v>
      </c>
      <c r="K16" s="2">
        <v>11.58</v>
      </c>
      <c r="L16" s="2">
        <v>0</v>
      </c>
      <c r="M16" s="2">
        <v>0</v>
      </c>
      <c r="N16" s="2">
        <v>0</v>
      </c>
      <c r="O16" s="2">
        <v>4.68</v>
      </c>
      <c r="P16" s="2">
        <f t="shared" si="11"/>
        <v>96.550000000000011</v>
      </c>
      <c r="Q16" s="24">
        <v>92</v>
      </c>
      <c r="R16" s="22">
        <f t="shared" si="3"/>
        <v>64602.400000000001</v>
      </c>
      <c r="S16" s="22">
        <f t="shared" si="12"/>
        <v>1335.1205128205131</v>
      </c>
      <c r="T16" s="22">
        <f t="shared" si="0"/>
        <v>0</v>
      </c>
      <c r="U16" s="22">
        <f t="shared" si="1"/>
        <v>173.79000000000002</v>
      </c>
      <c r="V16" s="22">
        <f t="shared" si="2"/>
        <v>38.620000000000005</v>
      </c>
      <c r="W16" s="22">
        <f t="shared" si="13"/>
        <v>1547.5305128205132</v>
      </c>
      <c r="X16" s="22">
        <f t="shared" si="5"/>
        <v>53.835333333333331</v>
      </c>
      <c r="Y16" s="22">
        <f t="shared" si="6"/>
        <v>154.75305128205133</v>
      </c>
      <c r="Z16" s="22">
        <f t="shared" si="7"/>
        <v>5.3835333333333333</v>
      </c>
      <c r="AA16" s="22">
        <f t="shared" si="8"/>
        <v>160.13658461538466</v>
      </c>
      <c r="AB16" s="22">
        <f t="shared" si="9"/>
        <v>1707.6670974358979</v>
      </c>
      <c r="AC16" s="22"/>
      <c r="AD16" s="32"/>
      <c r="AE16" s="32"/>
      <c r="AF16" s="22">
        <f t="shared" si="10"/>
        <v>17.686867917513183</v>
      </c>
    </row>
    <row r="17" spans="1:34" ht="18" customHeight="1" x14ac:dyDescent="0.2">
      <c r="A17" s="23">
        <v>1</v>
      </c>
      <c r="B17" s="23">
        <v>4</v>
      </c>
      <c r="C17" s="1" t="s">
        <v>42</v>
      </c>
      <c r="D17" s="1" t="s">
        <v>14</v>
      </c>
      <c r="E17" s="23"/>
      <c r="F17" s="23"/>
      <c r="G17" s="23"/>
      <c r="H17" s="23"/>
      <c r="I17" s="23"/>
      <c r="J17" s="2">
        <v>88.399999999999991</v>
      </c>
      <c r="K17" s="2">
        <v>0</v>
      </c>
      <c r="L17" s="2">
        <v>15.54</v>
      </c>
      <c r="M17" s="2">
        <v>0</v>
      </c>
      <c r="N17" s="2">
        <v>0</v>
      </c>
      <c r="O17" s="2">
        <v>3.99</v>
      </c>
      <c r="P17" s="2">
        <f t="shared" si="11"/>
        <v>88.399999999999991</v>
      </c>
      <c r="Q17" s="24">
        <v>93</v>
      </c>
      <c r="R17" s="2">
        <f t="shared" si="3"/>
        <v>65304.600000000006</v>
      </c>
      <c r="S17" s="2">
        <f>S$7*Q17</f>
        <v>1349.6326923076924</v>
      </c>
      <c r="T17" s="2">
        <f t="shared" si="0"/>
        <v>0</v>
      </c>
      <c r="U17" s="22">
        <f t="shared" si="1"/>
        <v>159.11999999999998</v>
      </c>
      <c r="V17" s="22">
        <f t="shared" si="2"/>
        <v>35.36</v>
      </c>
      <c r="W17" s="22">
        <f>SUM(S17:V17)</f>
        <v>1544.1126923076922</v>
      </c>
      <c r="X17" s="22">
        <f t="shared" si="5"/>
        <v>54.420500000000004</v>
      </c>
      <c r="Y17" s="22">
        <f t="shared" si="6"/>
        <v>154.41126923076922</v>
      </c>
      <c r="Z17" s="22">
        <f t="shared" si="7"/>
        <v>5.4420500000000009</v>
      </c>
      <c r="AA17" s="22">
        <f t="shared" si="8"/>
        <v>159.85331923076922</v>
      </c>
      <c r="AB17" s="22">
        <f>W17+AA17</f>
        <v>1703.9660115384613</v>
      </c>
      <c r="AC17" s="22"/>
      <c r="AD17" s="32"/>
      <c r="AE17" s="32"/>
      <c r="AF17" s="22">
        <f t="shared" si="10"/>
        <v>19.275633614688477</v>
      </c>
    </row>
    <row r="18" spans="1:34" ht="18" customHeight="1" x14ac:dyDescent="0.2">
      <c r="A18" s="23">
        <v>1</v>
      </c>
      <c r="B18" s="23">
        <v>4</v>
      </c>
      <c r="C18" s="1" t="s">
        <v>43</v>
      </c>
      <c r="D18" s="1" t="s">
        <v>52</v>
      </c>
      <c r="E18" s="23"/>
      <c r="F18" s="23"/>
      <c r="G18" s="23"/>
      <c r="H18" s="23"/>
      <c r="I18" s="23"/>
      <c r="J18" s="2">
        <v>84.210000000000008</v>
      </c>
      <c r="K18" s="2">
        <v>11.57</v>
      </c>
      <c r="L18" s="2">
        <v>0</v>
      </c>
      <c r="M18" s="2">
        <v>0</v>
      </c>
      <c r="N18" s="2">
        <v>0</v>
      </c>
      <c r="O18" s="2">
        <v>3.83</v>
      </c>
      <c r="P18" s="2">
        <f>J18+K18</f>
        <v>95.78</v>
      </c>
      <c r="Q18" s="24">
        <v>93</v>
      </c>
      <c r="R18" s="2">
        <f t="shared" si="3"/>
        <v>65304.600000000006</v>
      </c>
      <c r="S18" s="2">
        <f t="shared" si="12"/>
        <v>1349.6326923076924</v>
      </c>
      <c r="T18" s="2">
        <f t="shared" si="0"/>
        <v>0</v>
      </c>
      <c r="U18" s="22">
        <f t="shared" si="1"/>
        <v>172.404</v>
      </c>
      <c r="V18" s="22">
        <f t="shared" si="2"/>
        <v>38.312000000000005</v>
      </c>
      <c r="W18" s="22">
        <f t="shared" si="13"/>
        <v>1560.3486923076923</v>
      </c>
      <c r="X18" s="22">
        <f t="shared" si="5"/>
        <v>54.420500000000004</v>
      </c>
      <c r="Y18" s="22">
        <f t="shared" si="6"/>
        <v>156.03486923076923</v>
      </c>
      <c r="Z18" s="22">
        <f t="shared" si="7"/>
        <v>5.4420500000000009</v>
      </c>
      <c r="AA18" s="22">
        <f t="shared" si="8"/>
        <v>161.47691923076923</v>
      </c>
      <c r="AB18" s="22">
        <f t="shared" si="9"/>
        <v>1721.8256115384615</v>
      </c>
      <c r="AC18" s="22"/>
      <c r="AD18" s="32"/>
      <c r="AE18" s="32"/>
      <c r="AF18" s="22">
        <f t="shared" si="10"/>
        <v>17.976880471272306</v>
      </c>
    </row>
    <row r="19" spans="1:34" ht="18" customHeight="1" x14ac:dyDescent="0.2">
      <c r="A19" s="23">
        <v>1</v>
      </c>
      <c r="B19" s="23">
        <v>5</v>
      </c>
      <c r="C19" s="1" t="s">
        <v>44</v>
      </c>
      <c r="D19" s="1" t="s">
        <v>14</v>
      </c>
      <c r="E19" s="23"/>
      <c r="F19" s="23"/>
      <c r="G19" s="23"/>
      <c r="H19" s="23"/>
      <c r="I19" s="23"/>
      <c r="J19" s="2">
        <v>79.489999999999995</v>
      </c>
      <c r="K19" s="2">
        <v>0</v>
      </c>
      <c r="L19" s="2">
        <v>14.99</v>
      </c>
      <c r="M19" s="2">
        <v>10.23</v>
      </c>
      <c r="N19" s="2">
        <v>0</v>
      </c>
      <c r="O19" s="2">
        <v>4.18</v>
      </c>
      <c r="P19" s="2">
        <f t="shared" si="11"/>
        <v>79.489999999999995</v>
      </c>
      <c r="Q19" s="24">
        <v>87</v>
      </c>
      <c r="R19" s="2">
        <f t="shared" si="3"/>
        <v>61091.4</v>
      </c>
      <c r="S19" s="2">
        <f t="shared" si="12"/>
        <v>1262.5596153846157</v>
      </c>
      <c r="T19" s="2">
        <f t="shared" si="0"/>
        <v>0</v>
      </c>
      <c r="U19" s="22">
        <f t="shared" si="1"/>
        <v>143.08199999999999</v>
      </c>
      <c r="V19" s="22">
        <f t="shared" si="2"/>
        <v>31.795999999999999</v>
      </c>
      <c r="W19" s="22">
        <f t="shared" si="13"/>
        <v>1437.4376153846158</v>
      </c>
      <c r="X19" s="22">
        <f t="shared" si="5"/>
        <v>50.909500000000001</v>
      </c>
      <c r="Y19" s="22">
        <f t="shared" si="6"/>
        <v>143.7437615384616</v>
      </c>
      <c r="Z19" s="22">
        <f t="shared" si="7"/>
        <v>5.0909500000000003</v>
      </c>
      <c r="AA19" s="22">
        <f t="shared" si="8"/>
        <v>148.83471153846159</v>
      </c>
      <c r="AB19" s="22">
        <f t="shared" si="9"/>
        <v>1586.2723269230773</v>
      </c>
      <c r="AC19" s="22"/>
      <c r="AD19" s="32"/>
      <c r="AE19" s="32"/>
      <c r="AF19" s="22">
        <f t="shared" si="10"/>
        <v>19.955621171506824</v>
      </c>
    </row>
    <row r="20" spans="1:34" ht="18" customHeight="1" x14ac:dyDescent="0.2">
      <c r="A20" s="23">
        <v>1</v>
      </c>
      <c r="B20" s="23">
        <v>5</v>
      </c>
      <c r="C20" s="1" t="s">
        <v>45</v>
      </c>
      <c r="D20" s="1" t="s">
        <v>14</v>
      </c>
      <c r="E20" s="23"/>
      <c r="F20" s="23"/>
      <c r="G20" s="23"/>
      <c r="H20" s="23"/>
      <c r="I20" s="23"/>
      <c r="J20" s="2">
        <v>85.01</v>
      </c>
      <c r="K20" s="2">
        <v>11.57</v>
      </c>
      <c r="L20" s="2">
        <v>0</v>
      </c>
      <c r="M20" s="2"/>
      <c r="N20" s="2">
        <v>0</v>
      </c>
      <c r="O20" s="2">
        <v>4.5199999999999996</v>
      </c>
      <c r="P20" s="2">
        <f t="shared" si="11"/>
        <v>96.580000000000013</v>
      </c>
      <c r="Q20" s="24">
        <v>96</v>
      </c>
      <c r="R20" s="22">
        <f t="shared" si="3"/>
        <v>67411.200000000012</v>
      </c>
      <c r="S20" s="22">
        <f t="shared" si="12"/>
        <v>1393.169230769231</v>
      </c>
      <c r="T20" s="22">
        <f t="shared" si="0"/>
        <v>0</v>
      </c>
      <c r="U20" s="22">
        <f t="shared" si="1"/>
        <v>173.84400000000002</v>
      </c>
      <c r="V20" s="22">
        <f t="shared" si="2"/>
        <v>38.632000000000005</v>
      </c>
      <c r="W20" s="22">
        <f t="shared" si="13"/>
        <v>1605.6452307692311</v>
      </c>
      <c r="X20" s="22">
        <f t="shared" si="5"/>
        <v>56.176000000000009</v>
      </c>
      <c r="Y20" s="22">
        <f t="shared" si="6"/>
        <v>160.56452307692314</v>
      </c>
      <c r="Z20" s="22">
        <f t="shared" si="7"/>
        <v>5.6176000000000013</v>
      </c>
      <c r="AA20" s="22">
        <f t="shared" si="8"/>
        <v>166.18212307692315</v>
      </c>
      <c r="AB20" s="22">
        <f t="shared" si="9"/>
        <v>1771.8273538461542</v>
      </c>
      <c r="AC20" s="22"/>
      <c r="AD20" s="32"/>
      <c r="AE20" s="32"/>
      <c r="AF20" s="22">
        <f t="shared" si="10"/>
        <v>18.345696353760136</v>
      </c>
    </row>
    <row r="21" spans="1:34" ht="18" customHeight="1" x14ac:dyDescent="0.2">
      <c r="A21" s="23">
        <v>1</v>
      </c>
      <c r="B21" s="23" t="s">
        <v>53</v>
      </c>
      <c r="C21" s="1" t="s">
        <v>46</v>
      </c>
      <c r="D21" s="1" t="s">
        <v>14</v>
      </c>
      <c r="E21" s="23"/>
      <c r="F21" s="23"/>
      <c r="G21" s="23"/>
      <c r="H21" s="23"/>
      <c r="I21" s="23"/>
      <c r="J21" s="2">
        <v>144.01</v>
      </c>
      <c r="K21" s="2">
        <v>0</v>
      </c>
      <c r="L21" s="2">
        <v>0</v>
      </c>
      <c r="M21" s="2">
        <v>52.03</v>
      </c>
      <c r="N21" s="2">
        <v>0</v>
      </c>
      <c r="O21" s="2">
        <v>5.56</v>
      </c>
      <c r="P21" s="2">
        <f t="shared" si="11"/>
        <v>144.01</v>
      </c>
      <c r="Q21" s="24">
        <v>193</v>
      </c>
      <c r="R21" s="22">
        <f t="shared" si="3"/>
        <v>135524.6</v>
      </c>
      <c r="S21" s="22">
        <f t="shared" si="12"/>
        <v>2800.8506410256414</v>
      </c>
      <c r="T21" s="22">
        <f t="shared" si="0"/>
        <v>0</v>
      </c>
      <c r="U21" s="22">
        <f t="shared" si="1"/>
        <v>259.21800000000002</v>
      </c>
      <c r="V21" s="22">
        <f t="shared" si="2"/>
        <v>57.603999999999999</v>
      </c>
      <c r="W21" s="22">
        <f t="shared" si="13"/>
        <v>3117.672641025641</v>
      </c>
      <c r="X21" s="22">
        <f t="shared" si="5"/>
        <v>112.93716666666667</v>
      </c>
      <c r="Y21" s="22">
        <f t="shared" si="6"/>
        <v>311.76726410256413</v>
      </c>
      <c r="Z21" s="22">
        <f t="shared" si="7"/>
        <v>11.293716666666668</v>
      </c>
      <c r="AA21" s="22">
        <f t="shared" si="8"/>
        <v>323.06098076923081</v>
      </c>
      <c r="AB21" s="22">
        <f t="shared" si="9"/>
        <v>3440.7336217948719</v>
      </c>
      <c r="AC21" s="22"/>
      <c r="AD21" s="32"/>
      <c r="AE21" s="32"/>
      <c r="AF21" s="22">
        <f t="shared" si="10"/>
        <v>23.892324295499424</v>
      </c>
    </row>
    <row r="22" spans="1:34" ht="18" customHeight="1" x14ac:dyDescent="0.2">
      <c r="J22" s="7">
        <f>SUM(J8:J21)</f>
        <v>1074.3600000000001</v>
      </c>
      <c r="P22" s="28">
        <f>SUM(P8:P21)</f>
        <v>1131.95</v>
      </c>
      <c r="Q22" s="29">
        <f>SUM(Q8:Q21)</f>
        <v>1209</v>
      </c>
      <c r="R22" s="7">
        <f>SUM(R8:R21)</f>
        <v>848959.79999999993</v>
      </c>
      <c r="S22" s="7">
        <f>SUM(S8:S21)</f>
        <v>17545.225000000002</v>
      </c>
      <c r="T22" s="7">
        <f t="shared" ref="T22" si="14">T$7*P22</f>
        <v>0</v>
      </c>
      <c r="U22" s="7">
        <f>SUM(U8:U21)</f>
        <v>2037.51</v>
      </c>
      <c r="V22" s="7">
        <f>SUM(V8:V21)</f>
        <v>452.78000000000003</v>
      </c>
      <c r="W22" s="22">
        <f>SUM(W8:W21)</f>
        <v>20035.515000000003</v>
      </c>
      <c r="X22" s="25"/>
      <c r="Y22" s="7">
        <f>SUM(Y8:Y21)</f>
        <v>2003.5515000000005</v>
      </c>
      <c r="Z22" s="7">
        <f>SUM(Z8:Z21)</f>
        <v>70.746650000000017</v>
      </c>
      <c r="AA22" s="7">
        <f>SUM(AA8:AA21)</f>
        <v>2074.2981500000005</v>
      </c>
      <c r="AB22" s="7">
        <f>SUM(AB8:AB21)</f>
        <v>22109.813150000002</v>
      </c>
      <c r="AC22" s="26"/>
      <c r="AD22" s="31"/>
      <c r="AE22" s="7"/>
      <c r="AF22" s="7">
        <f>AVERAGE(AF8:AF21)</f>
        <v>18.905075938281669</v>
      </c>
      <c r="AG22" s="8" cm="1">
        <f t="array" ref="AG22">+SUMPRODUCT(AF8:AF21*P8:P21)/P22</f>
        <v>19.532499801227971</v>
      </c>
      <c r="AH22" s="8">
        <f>+AG22/1.1</f>
        <v>17.756818001116336</v>
      </c>
    </row>
    <row r="23" spans="1:34" x14ac:dyDescent="0.2">
      <c r="U23" s="7">
        <f>P22*U7</f>
        <v>2037.5100000000002</v>
      </c>
      <c r="V23" s="7">
        <f>P22*V7</f>
        <v>452.78000000000003</v>
      </c>
      <c r="W23" s="7">
        <f>S22+U23+V23</f>
        <v>20035.514999999999</v>
      </c>
    </row>
  </sheetData>
  <mergeCells count="26">
    <mergeCell ref="AF5:AF6"/>
    <mergeCell ref="AE5:AE6"/>
    <mergeCell ref="AD5:AD6"/>
    <mergeCell ref="Q5:Q6"/>
    <mergeCell ref="A5:A6"/>
    <mergeCell ref="B5:B6"/>
    <mergeCell ref="C5:C6"/>
    <mergeCell ref="D5:D6"/>
    <mergeCell ref="E5:I5"/>
    <mergeCell ref="J5:J6"/>
    <mergeCell ref="K5:K6"/>
    <mergeCell ref="L5:L6"/>
    <mergeCell ref="M5:M6"/>
    <mergeCell ref="O5:O6"/>
    <mergeCell ref="P5:P6"/>
    <mergeCell ref="AC5:AC6"/>
    <mergeCell ref="AB5:AB6"/>
    <mergeCell ref="Z5:Z6"/>
    <mergeCell ref="V5:V6"/>
    <mergeCell ref="X5:X6"/>
    <mergeCell ref="AA5:AA6"/>
    <mergeCell ref="R5:R6"/>
    <mergeCell ref="S5:S6"/>
    <mergeCell ref="T5:T6"/>
    <mergeCell ref="U5:U6"/>
    <mergeCell ref="Y5:Y6"/>
  </mergeCells>
  <phoneticPr fontId="6" type="noConversion"/>
  <pageMargins left="0.23622047244094491" right="0.15748031496062992" top="0.43307086614173229" bottom="0.23622047244094491" header="0.31496062992125984" footer="0.15748031496062992"/>
  <pageSetup paperSize="9" scale="80" fitToHeight="0" orientation="landscape" cellComments="asDisplayed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19C3E415594274889BE6401962238F2" ma:contentTypeVersion="15" ma:contentTypeDescription="Ein neues Dokument erstellen." ma:contentTypeScope="" ma:versionID="9cbd23db03a6a35b852f6d3d0a30f1f0">
  <xsd:schema xmlns:xsd="http://www.w3.org/2001/XMLSchema" xmlns:xs="http://www.w3.org/2001/XMLSchema" xmlns:p="http://schemas.microsoft.com/office/2006/metadata/properties" xmlns:ns2="7391102c-316f-42f2-9b39-237c8b1478d8" xmlns:ns3="f4d14566-9e0d-4fef-9f89-337e9ee21839" targetNamespace="http://schemas.microsoft.com/office/2006/metadata/properties" ma:root="true" ma:fieldsID="b668fbdc7ff4a46124ffd99dd7e5c718" ns2:_="" ns3:_="">
    <xsd:import namespace="7391102c-316f-42f2-9b39-237c8b1478d8"/>
    <xsd:import namespace="f4d14566-9e0d-4fef-9f89-337e9ee218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91102c-316f-42f2-9b39-237c8b1478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Bildmarkierungen" ma:readOnly="false" ma:fieldId="{5cf76f15-5ced-4ddc-b409-7134ff3c332f}" ma:taxonomyMulti="true" ma:sspId="72d49dc2-0a26-468a-9451-7d7265456b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d14566-9e0d-4fef-9f89-337e9ee21839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ba91920-b189-41ac-a3a8-ca4ff6b70482}" ma:internalName="TaxCatchAll" ma:showField="CatchAllData" ma:web="f4d14566-9e0d-4fef-9f89-337e9ee218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391102c-316f-42f2-9b39-237c8b1478d8">
      <Terms xmlns="http://schemas.microsoft.com/office/infopath/2007/PartnerControls"/>
    </lcf76f155ced4ddcb4097134ff3c332f>
    <TaxCatchAll xmlns="f4d14566-9e0d-4fef-9f89-337e9ee21839" xsi:nil="true"/>
  </documentManagement>
</p:properties>
</file>

<file path=customXml/itemProps1.xml><?xml version="1.0" encoding="utf-8"?>
<ds:datastoreItem xmlns:ds="http://schemas.openxmlformats.org/officeDocument/2006/customXml" ds:itemID="{1EE1DCF2-F110-4373-8B6A-C732D03076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91102c-316f-42f2-9b39-237c8b1478d8"/>
    <ds:schemaRef ds:uri="f4d14566-9e0d-4fef-9f89-337e9ee218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60271E-AD2D-4709-A67F-F68C1D7A19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B5305C-C532-43DB-AB7D-9E7F71FCBA30}">
  <ds:schemaRefs>
    <ds:schemaRef ds:uri="http://schemas.microsoft.com/office/2006/metadata/properties"/>
    <ds:schemaRef ds:uri="http://schemas.microsoft.com/office/infopath/2007/PartnerControls"/>
    <ds:schemaRef ds:uri="7708fe0f-0124-43d9-94b7-1b559725c7e8"/>
    <ds:schemaRef ds:uri="1f1c402d-1653-4c1b-a4f0-55370a0be58b"/>
    <ds:schemaRef ds:uri="7391102c-316f-42f2-9b39-237c8b1478d8"/>
    <ds:schemaRef ds:uri="f4d14566-9e0d-4fef-9f89-337e9ee2183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Gesamt</vt:lpstr>
      <vt:lpstr>Gesamt!Drucktitel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Herbert Wallner</cp:lastModifiedBy>
  <cp:lastPrinted>2022-05-30T09:33:33Z</cp:lastPrinted>
  <dcterms:created xsi:type="dcterms:W3CDTF">2013-11-12T12:06:53Z</dcterms:created>
  <dcterms:modified xsi:type="dcterms:W3CDTF">2025-09-15T08:07:33Z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0x010100719C3E415594274889BE6401962238F2</vt:lpwstr>
  </property>
  <property fmtid="{D5CDD505-2E9C-101B-9397-08002B2CF9AE}" pid="3" name="MediaServiceImageTags">
    <vt:lpwstr/>
  </property>
</Properties>
</file>